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<sst xmlns="http://schemas.openxmlformats.org/spreadsheetml/2006/main" count="44" uniqueCount="38">
  <si>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</si>
  <si>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</si>
  <si>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</si>
  <si>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</si>
  <si>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</si>
  <si>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</si>
  <si>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</si>
  <si>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</si>
  <si>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</si>
  <si>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</si>
  <si>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</si>
  <si>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</si>
  <si>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</si>
  <si>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</si>
  <si>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</si>
  <si>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</si>
  <si>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</si>
  <si>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</si>
  <si>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</si>
  <si>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</si>
  <si>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5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</si>
  <si>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</si>
  <si>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</si>
  <si>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</si>
  <si>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</si>
  <si>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</si>
  <si>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</si>
  <si>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</si>
  <si>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2019/20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</si>
  <si>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</si>
  <si>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Council received S106 funding from the Vale of the White Horse District Council of £357,370.44. During the last financial year Council received S106, grant and New Homes Bonus funding from VWHDC of £60,160.01. This income was one off and has been allocated to projects. </t>
  </si>
  <si>
    <t>Play area improvements</t>
  </si>
  <si>
    <t>Play/adult fitness equipment</t>
  </si>
  <si>
    <t>MUGA/Tennis court</t>
  </si>
  <si>
    <t xml:space="preserve">The S106 funding received from the Vale of the White Horse District Council has been set aside for improvements at the play park which includes play/adult equipment, MUGA/tennis court. </t>
  </si>
  <si>
    <t xml:space="preserve">Meadow Public Open Space </t>
  </si>
  <si>
    <t>As above</t>
  </si>
  <si>
    <t>Purchase of assets totalling £18,697.16 and improvements to sports pavilion totalling £20,815.74.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</si>
</sst>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7">
      <selection activeCell="N20" sqref="N20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8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8"/>
    </row>
    <row r="2" spans="1:13" ht="15.75">
      <c r="A2" s="36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4.25">
      <c r="A3" s="1" t="s">
        <v>22</v>
      </c>
    </row>
    <row r="4" spans="1:13" ht="75" customHeight="1">
      <c r="A4" s="45" t="s">
        <v>29</v>
      </c>
      <c r="B4" s="46"/>
      <c r="C4" s="46"/>
      <c r="D4" s="46"/>
      <c r="E4" s="46"/>
      <c r="F4" s="46"/>
      <c r="G4" s="46"/>
      <c r="H4" s="46"/>
      <c r="M4" s="17"/>
    </row>
    <row r="5" ht="14.25">
      <c r="A5" s="20"/>
    </row>
    <row r="6" spans="1:14" ht="15">
      <c r="A6" s="20"/>
      <c r="D6" s="3"/>
      <c r="F6" s="3"/>
      <c r="N6" s="19"/>
    </row>
    <row r="7" spans="4:14" ht="30">
      <c r="D7" s="26">
        <v>2019</v>
      </c>
      <c r="E7" s="19"/>
      <c r="F7" s="26">
        <v>2020</v>
      </c>
      <c r="G7" s="26" t="s">
        <v>0</v>
      </c>
      <c r="H7" s="26" t="s">
        <v>0</v>
      </c>
      <c r="I7" s="26"/>
      <c r="J7" s="26"/>
      <c r="K7" s="26"/>
      <c r="L7" s="27" t="s">
        <v>11</v>
      </c>
      <c r="M7" s="30" t="s">
        <v>24</v>
      </c>
      <c r="N7" s="28" t="s">
        <v>23</v>
      </c>
    </row>
    <row r="8" spans="4:14" ht="1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19"/>
      <c r="N8" s="15"/>
    </row>
    <row r="9" spans="4:14" ht="15" thickBot="1">
      <c r="D9" s="3"/>
      <c r="E9" s="3"/>
      <c r="N9" s="15"/>
    </row>
    <row r="10" spans="1:14" ht="30" customHeight="1" thickBot="1">
      <c r="A10" s="41" t="s">
        <v>2</v>
      </c>
      <c r="B10" s="41"/>
      <c r="C10" s="41"/>
      <c r="D10" s="7">
        <v>42052</v>
      </c>
      <c r="F10" s="7">
        <v>67770</v>
      </c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/>
    </row>
    <row r="11" spans="4:14" ht="15" thickBot="1">
      <c r="D11" s="4"/>
      <c r="F11" s="4"/>
      <c r="N11" s="15"/>
    </row>
    <row r="12" spans="1:14" ht="15" thickBot="1">
      <c r="A12" s="42" t="s">
        <v>13</v>
      </c>
      <c r="B12" s="43"/>
      <c r="C12" s="44"/>
      <c r="D12" s="7">
        <v>37233</v>
      </c>
      <c r="F12" s="7">
        <v>39932</v>
      </c>
      <c r="G12" s="4">
        <f>F12-D12</f>
        <v>2699</v>
      </c>
      <c r="H12" s="5">
        <f>IF((D12&gt;F12),(D12-F12)/D12,IF(D12&lt;F12,-(D12-F12)/D12,IF(D12=F12,0)))</f>
        <v>0.07248945827626031</v>
      </c>
      <c r="I12" s="2">
        <f>IF(D12-F12&lt;500,0,IF(D12-F12&gt;500,1,IF(D12-F12=500,1)))</f>
        <v>0</v>
      </c>
      <c r="J12" s="2">
        <f>IF(F12-D12&lt;500,0,IF(F12-D12&gt;500,1,IF(F12-D12=500,1)))</f>
        <v>1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/>
    </row>
    <row r="13" spans="4:14" ht="15" thickBot="1">
      <c r="D13" s="4"/>
      <c r="F13" s="4"/>
      <c r="G13" s="4"/>
      <c r="H13" s="5"/>
      <c r="K13" s="3"/>
      <c r="L13" s="3"/>
      <c r="N13" s="15"/>
    </row>
    <row r="14" spans="1:14" ht="57.75" thickBot="1">
      <c r="A14" s="38" t="s">
        <v>3</v>
      </c>
      <c r="B14" s="38"/>
      <c r="C14" s="38"/>
      <c r="D14" s="7">
        <v>73732</v>
      </c>
      <c r="F14" s="7">
        <v>382095</v>
      </c>
      <c r="G14" s="4">
        <f>F14-D14</f>
        <v>308363</v>
      </c>
      <c r="H14" s="5">
        <f>IF((D14&gt;F14),(D14-F14)/D14,IF(D14&lt;F14,-(D14-F14)/D14,IF(D14=F14,0)))</f>
        <v>4.1822139640861495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IF(H14&lt;15%,"NO","YES")</f>
        <v>YES</v>
      </c>
      <c r="M14" s="9" t="str">
        <f>IF((L14="YES")*AND(I14+J14&lt;1),"Explanation not required, difference less than £500"," ")</f>
        <v> </v>
      </c>
      <c r="N14" s="12" t="s">
        <v>30</v>
      </c>
    </row>
    <row r="15" spans="4:14" ht="15" thickBot="1">
      <c r="D15" s="4"/>
      <c r="F15" s="4"/>
      <c r="G15" s="4"/>
      <c r="H15" s="5"/>
      <c r="K15" s="3"/>
      <c r="L15" s="3"/>
      <c r="N15" s="37"/>
    </row>
    <row r="16" spans="1:14" ht="15" thickBot="1">
      <c r="A16" s="38" t="s">
        <v>4</v>
      </c>
      <c r="B16" s="38"/>
      <c r="C16" s="38"/>
      <c r="D16" s="7">
        <v>8879</v>
      </c>
      <c r="F16" s="7">
        <v>8989</v>
      </c>
      <c r="G16" s="4">
        <f>F16-D16</f>
        <v>110</v>
      </c>
      <c r="H16" s="5">
        <f>IF((D16&gt;F16),(D16-F16)/D16,IF(D16&lt;F16,-(D16-F16)/D16,IF(D16=F16,0)))</f>
        <v>0.012388782520554116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9" t="str">
        <f>IF((L16="YES")*AND(I16+J16&lt;1),"Explanation not required, difference less than £500"," ")</f>
        <v> </v>
      </c>
      <c r="N16" s="12"/>
    </row>
    <row r="17" spans="4:14" ht="15" thickBot="1">
      <c r="D17" s="4"/>
      <c r="F17" s="4"/>
      <c r="G17" s="4"/>
      <c r="H17" s="5"/>
      <c r="K17" s="3"/>
      <c r="L17" s="3"/>
      <c r="N17" s="37"/>
    </row>
    <row r="18" spans="1:14" ht="15" thickBot="1">
      <c r="A18" s="38" t="s">
        <v>7</v>
      </c>
      <c r="B18" s="38"/>
      <c r="C18" s="38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9" t="str">
        <f>IF((L18="YES")*AND(I18+J18&lt;1),"Explanation not required, difference less than £500"," ")</f>
        <v> </v>
      </c>
      <c r="N18" s="12"/>
    </row>
    <row r="19" spans="4:14" ht="15" thickBot="1">
      <c r="D19" s="4"/>
      <c r="F19" s="4"/>
      <c r="G19" s="4"/>
      <c r="H19" s="5"/>
      <c r="K19" s="3"/>
      <c r="L19" s="3"/>
      <c r="N19" s="37"/>
    </row>
    <row r="20" spans="1:14" ht="29.25" thickBot="1">
      <c r="A20" s="38" t="s">
        <v>14</v>
      </c>
      <c r="B20" s="38"/>
      <c r="C20" s="38"/>
      <c r="D20" s="7">
        <v>76368</v>
      </c>
      <c r="F20" s="7">
        <v>121049</v>
      </c>
      <c r="G20" s="4">
        <f>F20-D20</f>
        <v>44681</v>
      </c>
      <c r="H20" s="5">
        <f>IF((D20&gt;F20),(D20-F20)/D20,IF(D20&lt;F20,-(D20-F20)/D20,IF(D20=F20,0)))</f>
        <v>0.5850749004818773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IF(H20&lt;15%,"NO","YES")</f>
        <v>YES</v>
      </c>
      <c r="M20" s="9" t="str">
        <f>IF((L20="YES")*AND(I20+J20&lt;1),"Explanation not required, difference less than £500"," ")</f>
        <v> </v>
      </c>
      <c r="N20" s="12" t="s">
        <v>37</v>
      </c>
    </row>
    <row r="21" spans="4:14" ht="15" thickBot="1">
      <c r="D21" s="4"/>
      <c r="F21" s="4"/>
      <c r="G21" s="4"/>
      <c r="H21" s="5"/>
      <c r="K21" s="3"/>
      <c r="L21" s="3"/>
      <c r="N21" s="37"/>
    </row>
    <row r="22" spans="1:14" ht="43.5" thickBot="1">
      <c r="A22" s="6" t="s">
        <v>5</v>
      </c>
      <c r="D22" s="31">
        <f>D10+D12+D14-D16-D18-D20</f>
        <v>67770</v>
      </c>
      <c r="F22" s="31">
        <f>F10+F12+F14-F16-F18-F20</f>
        <v>359759</v>
      </c>
      <c r="G22" s="4">
        <f>F22-D22</f>
        <v>291989</v>
      </c>
      <c r="H22" s="5">
        <f>IF((D22&gt;F22),(D22-F22)/D22,IF(D22&lt;F22,-(D22-F22)/D22,IF(D22=F22,0)))</f>
        <v>4.308528847572672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1</v>
      </c>
      <c r="L22" s="3" t="str">
        <f>IF(H22&lt;15%,"NO","YES")</f>
        <v>YES</v>
      </c>
      <c r="M22" s="9" t="str">
        <f>IF((L22="YES")*AND(I22+J22&lt;1),"Explanation not required, difference less than £500"," ")</f>
        <v> </v>
      </c>
      <c r="N22" s="12" t="s">
        <v>34</v>
      </c>
    </row>
    <row r="23" spans="4:14" ht="15" thickBot="1">
      <c r="D23" s="4"/>
      <c r="F23" s="4"/>
      <c r="G23" s="4"/>
      <c r="H23" s="5"/>
      <c r="K23" s="3"/>
      <c r="L23" s="3"/>
      <c r="N23" s="37"/>
    </row>
    <row r="24" spans="1:14" ht="15" thickBot="1">
      <c r="A24" s="38" t="s">
        <v>9</v>
      </c>
      <c r="B24" s="38"/>
      <c r="C24" s="38"/>
      <c r="D24" s="7">
        <v>67770</v>
      </c>
      <c r="F24" s="7">
        <v>359759</v>
      </c>
      <c r="G24" s="4">
        <f>F24-D24</f>
        <v>291989</v>
      </c>
      <c r="H24" s="5">
        <f>IF((D24&gt;F24),(D24-F24)/D24,IF(D24&lt;F24,-(D24-F24)/D24,IF(D24=F24,0)))</f>
        <v>4.308528847572672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1</v>
      </c>
      <c r="L24" s="3" t="str">
        <f>IF(H24&lt;15%,"NO","YES")</f>
        <v>YES</v>
      </c>
      <c r="M24" s="9" t="str">
        <f>IF((L24="YES")*AND(I24+J24&lt;1),"Explanation not required, difference less than £500"," ")</f>
        <v> </v>
      </c>
      <c r="N24" s="12" t="s">
        <v>36</v>
      </c>
    </row>
    <row r="25" spans="4:14" ht="15" thickBot="1">
      <c r="D25" s="4"/>
      <c r="F25" s="4"/>
      <c r="G25" s="4"/>
      <c r="H25" s="5"/>
      <c r="K25" s="3"/>
      <c r="L25" s="3"/>
      <c r="N25" s="37"/>
    </row>
    <row r="26" spans="1:14" ht="15" thickBot="1">
      <c r="A26" s="38" t="s">
        <v>8</v>
      </c>
      <c r="B26" s="38"/>
      <c r="C26" s="38"/>
      <c r="D26" s="7">
        <v>600165</v>
      </c>
      <c r="F26" s="7">
        <v>623153</v>
      </c>
      <c r="G26" s="4">
        <f>F26-D26</f>
        <v>22988</v>
      </c>
      <c r="H26" s="5">
        <f>IF((D26&gt;F26),(D26-F26)/D26,IF(D26&lt;F26,-(D26-F26)/D26,IF(D26=F26,0)))</f>
        <v>0.03830280006331592</v>
      </c>
      <c r="I26" s="2">
        <f>IF(D26-F26&lt;500,0,IF(D26-F26&gt;500,1,IF(D26-F26=500,1)))</f>
        <v>0</v>
      </c>
      <c r="J26" s="2">
        <f>IF(F26-D26&lt;500,0,IF(F26-D26&gt;500,1,IF(F26-D26=500,1)))</f>
        <v>1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5" thickBot="1">
      <c r="D27" s="4"/>
      <c r="F27" s="4"/>
      <c r="G27" s="4"/>
      <c r="H27" s="5"/>
      <c r="K27" s="3"/>
      <c r="L27" s="3"/>
      <c r="N27" s="37"/>
    </row>
    <row r="28" spans="1:14" ht="15" thickBot="1">
      <c r="A28" s="38" t="s">
        <v>6</v>
      </c>
      <c r="B28" s="38"/>
      <c r="C28" s="38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9" t="str">
        <f>IF((L28="YES")*AND(I28+J28&lt;1),"Explanation not required, difference less than £500"," ")</f>
        <v> </v>
      </c>
      <c r="N28" s="12"/>
    </row>
    <row r="29" spans="8:14" ht="14.25">
      <c r="H29" s="5"/>
      <c r="K29" s="3"/>
      <c r="L29" s="3"/>
      <c r="N29" s="37"/>
    </row>
    <row r="30" ht="15">
      <c r="C30" s="10"/>
    </row>
    <row r="31" spans="3:22" ht="15" customHeight="1">
      <c r="C31" s="2" t="s">
        <v>25</v>
      </c>
      <c r="D31" s="2">
        <f>D22/D12</f>
        <v>1.8201595358955764</v>
      </c>
      <c r="F31" s="2">
        <f>F22/F12</f>
        <v>9.009290794350395</v>
      </c>
      <c r="O31" s="18"/>
      <c r="P31" s="18"/>
      <c r="Q31" s="18"/>
      <c r="R31" s="18"/>
      <c r="S31" s="18"/>
      <c r="T31" s="18"/>
      <c r="U31" s="18"/>
      <c r="V31" s="18"/>
    </row>
    <row r="32" spans="3:22" ht="18">
      <c r="C32" s="32" t="str">
        <f>IF(F22&gt;(F12*2),"PLEASE PROVIDE AN EXPLANATION FOR THE LEVEL OF RESERVES ON THE FOLLOWING TAB","")</f>
        <v>PLEASE PROVIDE AN EXPLANATION FOR THE LEVEL OF RESERVES ON THE FOLLOWING TAB</v>
      </c>
      <c r="N32" s="18"/>
      <c r="O32" s="18"/>
      <c r="P32" s="18"/>
      <c r="Q32" s="18"/>
      <c r="R32" s="18"/>
      <c r="S32" s="18"/>
      <c r="T32" s="18"/>
      <c r="U32" s="18"/>
      <c r="V32" s="18"/>
    </row>
    <row r="34" ht="18">
      <c r="C34" s="32">
        <f>IF(F22=F24,"","DO THE COUNCIL PREPARE THEIR ACCOUNTS ON R&amp;P BASIS - IF SO PLEASE RECONSIDER THESE FIGURES")</f>
      </c>
    </row>
  </sheetData>
  <sheetProtection/>
  <mergeCells count="11"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A4:H4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B11" sqref="B11"/>
    </sheetView>
  </sheetViews>
  <sheetFormatPr defaultColWidth="9.140625" defaultRowHeight="15"/>
  <cols>
    <col min="3" max="3" width="18.28125" style="0" customWidth="1"/>
  </cols>
  <sheetData>
    <row r="1" ht="15.75" customHeight="1">
      <c r="A1" s="22" t="s">
        <v>15</v>
      </c>
    </row>
    <row r="2" ht="15.75" customHeight="1">
      <c r="A2" s="29" t="s">
        <v>21</v>
      </c>
    </row>
    <row r="3" ht="15">
      <c r="A3" t="s">
        <v>16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17</v>
      </c>
    </row>
    <row r="7" spans="2:4" ht="15">
      <c r="B7" s="24" t="s">
        <v>35</v>
      </c>
      <c r="D7" s="24">
        <v>239775</v>
      </c>
    </row>
    <row r="8" spans="2:4" ht="15" customHeight="1">
      <c r="B8" s="24" t="s">
        <v>31</v>
      </c>
      <c r="D8" s="24">
        <v>23973</v>
      </c>
    </row>
    <row r="9" spans="2:4" ht="15">
      <c r="B9" s="24" t="s">
        <v>32</v>
      </c>
      <c r="D9" s="24">
        <v>32689</v>
      </c>
    </row>
    <row r="10" spans="2:4" ht="15">
      <c r="B10" s="24" t="s">
        <v>33</v>
      </c>
      <c r="D10" s="24">
        <v>42263</v>
      </c>
    </row>
    <row r="11" spans="2:4" ht="15">
      <c r="B11" s="24" t="s">
        <v>20</v>
      </c>
      <c r="D11" s="24"/>
    </row>
    <row r="12" ht="15">
      <c r="E12" s="23">
        <f>SUM(D7:D11)</f>
        <v>338700</v>
      </c>
    </row>
    <row r="14" spans="1:4" ht="15">
      <c r="A14" s="21" t="s">
        <v>18</v>
      </c>
      <c r="D14" s="24">
        <v>21059</v>
      </c>
    </row>
    <row r="15" ht="15">
      <c r="E15" s="23">
        <f>D14</f>
        <v>21059</v>
      </c>
    </row>
    <row r="16" spans="1:6" ht="15.75" thickBot="1">
      <c r="A16" s="21" t="s">
        <v>19</v>
      </c>
      <c r="F16" s="25">
        <f>E12+E15</f>
        <v>359759</v>
      </c>
    </row>
    <row r="17" ht="15.75" thickTop="1"/>
    <row r="18" spans="1:6" ht="15">
      <c r="A18" s="21" t="s">
        <v>26</v>
      </c>
      <c r="F18" s="33">
        <f>Variances!F22</f>
        <v>359759</v>
      </c>
    </row>
    <row r="19" ht="15">
      <c r="A19" s="21"/>
    </row>
    <row r="20" spans="1:8" ht="15">
      <c r="A20" s="21" t="s">
        <v>27</v>
      </c>
      <c r="F20" s="35">
        <f>F16-F18</f>
        <v>0</v>
      </c>
      <c r="H20" s="34">
        <f>IF(F20=0,"","PLEASE PROVIDE AN EXPLANATION FOR THIS DIFFERENCE")</f>
      </c>
    </row>
  </sheetData>
  <sheetProtection/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Tina Brock</cp:lastModifiedBy>
  <cp:lastPrinted>2020-06-10T13:51:11Z</cp:lastPrinted>
  <dcterms:created xsi:type="dcterms:W3CDTF">2012-07-11T10:01:28Z</dcterms:created>
  <dcterms:modified xsi:type="dcterms:W3CDTF">2020-07-03T10:34:49Z</dcterms:modified>
  <cp:category/>
  <cp:version/>
  <cp:contentType/>
  <cp:contentStatus/>
</cp:coreProperties>
</file>